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91\個人暫存空間\.設備組同仁\莊忠儒\@@高容有效期期限簽署規則說明及計算公式\"/>
    </mc:Choice>
  </mc:AlternateContent>
  <xr:revisionPtr revIDLastSave="0" documentId="13_ncr:1_{F806DC37-05E8-4E63-A67C-F066431A6DE7}" xr6:coauthVersionLast="47" xr6:coauthVersionMax="47" xr10:uidLastSave="{00000000-0000-0000-0000-000000000000}"/>
  <bookViews>
    <workbookView xWindow="28680" yWindow="-1230" windowWidth="29040" windowHeight="15720" xr2:uid="{A5B2137C-D8DF-49DA-BD4F-99940FD49A79}"/>
  </bookViews>
  <sheets>
    <sheet name="工作表1" sheetId="1" r:id="rId1"/>
  </sheets>
  <definedNames>
    <definedName name="日期1">OFFSET(工作表1!$Q$2,0,0,DATE(工作表1!$D$13,工作表1!$F$13+1,1)-DATE(工作表1!$D$13,工作表1!$F$13,1)+1,1)</definedName>
    <definedName name="年份">工作表1!$P$2:$P$61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P61" i="1"/>
  <c r="P60" i="1" s="1"/>
  <c r="P59" i="1" s="1"/>
  <c r="P58" i="1" s="1"/>
  <c r="P57" i="1" s="1"/>
  <c r="P56" i="1" s="1"/>
  <c r="P55" i="1" s="1"/>
  <c r="P54" i="1" s="1"/>
  <c r="P53" i="1" s="1"/>
  <c r="P52" i="1" s="1"/>
  <c r="P51" i="1" s="1"/>
  <c r="P50" i="1" s="1"/>
  <c r="P49" i="1" s="1"/>
  <c r="P48" i="1" s="1"/>
  <c r="P47" i="1" s="1"/>
  <c r="P46" i="1" s="1"/>
  <c r="P45" i="1" s="1"/>
  <c r="P44" i="1" s="1"/>
  <c r="P43" i="1" s="1"/>
  <c r="P42" i="1" s="1"/>
  <c r="P41" i="1" s="1"/>
  <c r="P40" i="1" s="1"/>
  <c r="P39" i="1" s="1"/>
  <c r="P38" i="1" s="1"/>
  <c r="P37" i="1" s="1"/>
  <c r="P36" i="1" s="1"/>
  <c r="P35" i="1" s="1"/>
  <c r="P34" i="1" s="1"/>
  <c r="P33" i="1" s="1"/>
  <c r="P32" i="1" s="1"/>
  <c r="P31" i="1" s="1"/>
  <c r="P30" i="1" s="1"/>
  <c r="P29" i="1" s="1"/>
  <c r="P28" i="1" s="1"/>
  <c r="P27" i="1" s="1"/>
  <c r="P26" i="1" s="1"/>
  <c r="P25" i="1" s="1"/>
  <c r="P24" i="1" s="1"/>
  <c r="P23" i="1" s="1"/>
  <c r="P22" i="1" s="1"/>
  <c r="P21" i="1" s="1"/>
  <c r="P20" i="1" s="1"/>
  <c r="P19" i="1" s="1"/>
  <c r="P18" i="1" s="1"/>
  <c r="P17" i="1" s="1"/>
  <c r="P16" i="1" s="1"/>
  <c r="P15" i="1" s="1"/>
  <c r="P14" i="1" s="1"/>
  <c r="P13" i="1" s="1"/>
  <c r="P12" i="1" s="1"/>
  <c r="P11" i="1" s="1"/>
  <c r="P10" i="1" s="1"/>
  <c r="P9" i="1" s="1"/>
  <c r="P8" i="1" s="1"/>
  <c r="P7" i="1" s="1"/>
  <c r="P6" i="1" s="1"/>
  <c r="P5" i="1" s="1"/>
  <c r="P4" i="1" s="1"/>
  <c r="P3" i="1" s="1"/>
  <c r="P2" i="1" s="1"/>
  <c r="D9" i="1"/>
  <c r="K13" i="1"/>
  <c r="B13" i="1"/>
  <c r="B35" i="1"/>
  <c r="B29" i="1"/>
  <c r="K22" i="1"/>
  <c r="K16" i="1"/>
  <c r="K24" i="1" s="1"/>
  <c r="N42" i="1"/>
  <c r="M42" i="1"/>
  <c r="K35" i="1"/>
  <c r="K29" i="1"/>
  <c r="D37" i="1" s="1"/>
  <c r="F31" i="1" l="1"/>
  <c r="D31" i="1"/>
  <c r="H33" i="1" s="1"/>
  <c r="D39" i="1" s="1"/>
  <c r="D18" i="1"/>
  <c r="G18" i="1" s="1"/>
  <c r="F18" i="1"/>
  <c r="E20" i="1"/>
  <c r="E31" i="1"/>
  <c r="E33" i="1"/>
  <c r="D24" i="1"/>
  <c r="K37" i="1"/>
  <c r="H20" i="1" l="1"/>
  <c r="D26" i="1" s="1"/>
  <c r="M44" i="1" s="1"/>
  <c r="G31" i="1"/>
  <c r="L44" i="1"/>
  <c r="L42" i="1"/>
  <c r="K42" i="1" s="1"/>
  <c r="D45" i="1" l="1"/>
  <c r="K44" i="1"/>
  <c r="F44" i="1" s="1"/>
  <c r="F42" i="1"/>
  <c r="D42" i="1"/>
  <c r="H42" i="1"/>
  <c r="D44" i="1" l="1"/>
  <c r="H44" i="1"/>
</calcChain>
</file>

<file path=xl/sharedStrings.xml><?xml version="1.0" encoding="utf-8"?>
<sst xmlns="http://schemas.openxmlformats.org/spreadsheetml/2006/main" count="110" uniqueCount="53">
  <si>
    <t>年</t>
    <phoneticPr fontId="2" type="noConversion"/>
  </si>
  <si>
    <t>月</t>
    <phoneticPr fontId="2" type="noConversion"/>
  </si>
  <si>
    <t>日</t>
    <phoneticPr fontId="2" type="noConversion"/>
  </si>
  <si>
    <t>=</t>
    <phoneticPr fontId="2" type="noConversion"/>
  </si>
  <si>
    <t>檢查日-構造日或製造日=D</t>
    <phoneticPr fontId="2" type="noConversion"/>
  </si>
  <si>
    <t>=&gt;</t>
    <phoneticPr fontId="2" type="noConversion"/>
  </si>
  <si>
    <t>N=</t>
    <phoneticPr fontId="2" type="noConversion"/>
  </si>
  <si>
    <t>本次檢查「原有效期限」</t>
    <phoneticPr fontId="2" type="noConversion"/>
  </si>
  <si>
    <t>本次「檢查日」</t>
    <phoneticPr fontId="2" type="noConversion"/>
  </si>
  <si>
    <t>有效年限</t>
    <phoneticPr fontId="2" type="noConversion"/>
  </si>
  <si>
    <t>容器型式</t>
    <phoneticPr fontId="2" type="noConversion"/>
  </si>
  <si>
    <t>固定方式</t>
    <phoneticPr fontId="2" type="noConversion"/>
  </si>
  <si>
    <t>本次檢查「新有效期限」</t>
    <phoneticPr fontId="2" type="noConversion"/>
  </si>
  <si>
    <t>是否在三個月內</t>
    <phoneticPr fontId="2" type="noConversion"/>
  </si>
  <si>
    <t>本次檢查方式</t>
    <phoneticPr fontId="2" type="noConversion"/>
  </si>
  <si>
    <t>17年-1日</t>
    <phoneticPr fontId="2" type="noConversion"/>
  </si>
  <si>
    <t>21年-1日</t>
    <phoneticPr fontId="2" type="noConversion"/>
  </si>
  <si>
    <t>計算日</t>
    <phoneticPr fontId="2" type="noConversion"/>
  </si>
  <si>
    <t>判斷17.21年</t>
    <phoneticPr fontId="2" type="noConversion"/>
  </si>
  <si>
    <t>是否超過內檢期限</t>
    <phoneticPr fontId="2" type="noConversion"/>
  </si>
  <si>
    <t>「下次內檢期限」</t>
    <phoneticPr fontId="2" type="noConversion"/>
  </si>
  <si>
    <t>結果</t>
    <phoneticPr fontId="2" type="noConversion"/>
  </si>
  <si>
    <t>內部
檢查</t>
    <phoneticPr fontId="2" type="noConversion"/>
  </si>
  <si>
    <t>外部
檢查</t>
    <phoneticPr fontId="2" type="noConversion"/>
  </si>
  <si>
    <t>計算日(內部)</t>
    <phoneticPr fontId="2" type="noConversion"/>
  </si>
  <si>
    <t>計算日(外部)</t>
    <phoneticPr fontId="2" type="noConversion"/>
  </si>
  <si>
    <t>來源</t>
    <phoneticPr fontId="2" type="noConversion"/>
  </si>
  <si>
    <t>國內製造</t>
  </si>
  <si>
    <t>(H02)槽車(集合容器)</t>
    <phoneticPr fontId="2" type="noConversion"/>
  </si>
  <si>
    <t>(H03)槽車(ISO TANK)</t>
    <phoneticPr fontId="2" type="noConversion"/>
  </si>
  <si>
    <t>(H11)無縫容器(非固定於車輛)</t>
    <phoneticPr fontId="2" type="noConversion"/>
  </si>
  <si>
    <t>(H12)超低溫容器</t>
    <phoneticPr fontId="2" type="noConversion"/>
  </si>
  <si>
    <t>(H13)低溫容器</t>
    <phoneticPr fontId="2" type="noConversion"/>
  </si>
  <si>
    <t>(H15)冷媒可搬運容器</t>
    <phoneticPr fontId="2" type="noConversion"/>
  </si>
  <si>
    <t>(H16)半導體氣體容器</t>
    <phoneticPr fontId="2" type="noConversion"/>
  </si>
  <si>
    <t>(H99)其他</t>
    <phoneticPr fontId="2" type="noConversion"/>
  </si>
  <si>
    <t>(H04)槽車(其他)</t>
    <phoneticPr fontId="2" type="noConversion"/>
  </si>
  <si>
    <t>車載型</t>
    <phoneticPr fontId="2" type="noConversion"/>
  </si>
  <si>
    <t>非車載型</t>
    <phoneticPr fontId="2" type="noConversion"/>
  </si>
  <si>
    <t>?</t>
    <phoneticPr fontId="2" type="noConversion"/>
  </si>
  <si>
    <t>有縫容器</t>
    <phoneticPr fontId="2" type="noConversion"/>
  </si>
  <si>
    <t>無縫容器</t>
    <phoneticPr fontId="2" type="noConversion"/>
  </si>
  <si>
    <t>設備分類</t>
    <phoneticPr fontId="2" type="noConversion"/>
  </si>
  <si>
    <t>(H01)槽車(超低溫)</t>
    <phoneticPr fontId="2" type="noConversion"/>
  </si>
  <si>
    <t>外部檢查</t>
  </si>
  <si>
    <t>(H14)3立方公尺以下可搬容器</t>
    <phoneticPr fontId="2" type="noConversion"/>
  </si>
  <si>
    <t>年份</t>
    <phoneticPr fontId="2" type="noConversion"/>
  </si>
  <si>
    <t>日期</t>
    <phoneticPr fontId="2" type="noConversion"/>
  </si>
  <si>
    <t>高容有效期限及內檢期限計算表(中機設版本)</t>
    <phoneticPr fontId="2" type="noConversion"/>
  </si>
  <si>
    <t>基本
資料</t>
    <phoneticPr fontId="2" type="noConversion"/>
  </si>
  <si>
    <t>外部檢查需先填好前次內部檢查資料(下欄)</t>
    <phoneticPr fontId="2" type="noConversion"/>
  </si>
  <si>
    <t>(H04)槽車(其他)</t>
  </si>
  <si>
    <t>有縫容器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</si>
</sst>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0" borderId="15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6" xfId="0" applyBorder="1">
      <alignment vertical="center"/>
    </xf>
    <xf numFmtId="14" fontId="0" fillId="0" borderId="0" xfId="0" applyNumberFormat="1">
      <alignment vertical="center"/>
    </xf>
    <xf numFmtId="0" fontId="1" fillId="0" borderId="4" xfId="0" applyFont="1" applyBorder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1" fillId="2" borderId="17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</cellXfs>
  <cellStyles count="1">
    <cellStyle name="一般" xfId="0" builtinId="0"/>
  </cellStyles>
  <dxfs count="4">
    <dxf>
      <font>
        <color theme="0"/>
      </font>
      <border>
        <vertical/>
        <horizontal/>
      </border>
    </dxf>
    <dxf>
      <fill>
        <patternFill>
          <f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ont>
        <color theme="0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76FA-1142-409A-9615-F7754DFC1DC1}">
  <dimension ref="A1:BX61"/>
  <sheetViews>
    <sheetView tabSelected="1" zoomScale="145" zoomScaleNormal="145" workbookViewId="0">
      <selection activeCell="D5" sqref="D5:H5"/>
    </sheetView>
  </sheetViews>
  <sheetFormatPr defaultRowHeight="16.5" x14ac:dyDescent="0.25"/>
  <cols>
    <col min="1" max="1" width="5.5" customWidth="1"/>
    <col min="2" max="2" width="27.5" customWidth="1"/>
    <col min="3" max="3" width="4.375" style="1" customWidth="1"/>
    <col min="4" max="9" width="7" customWidth="1"/>
    <col min="10" max="10" width="14.25" customWidth="1"/>
    <col min="11" max="11" width="16.375" style="1" hidden="1" customWidth="1"/>
    <col min="12" max="12" width="29.375" hidden="1" customWidth="1"/>
    <col min="13" max="13" width="14.75" hidden="1" customWidth="1"/>
    <col min="14" max="14" width="13.5" hidden="1" customWidth="1"/>
    <col min="15" max="15" width="9" hidden="1" customWidth="1"/>
    <col min="16" max="16" width="10.125" hidden="1" customWidth="1"/>
    <col min="17" max="17" width="9" hidden="1" customWidth="1"/>
    <col min="18" max="18" width="9" customWidth="1"/>
    <col min="23" max="23" width="10" customWidth="1"/>
  </cols>
  <sheetData>
    <row r="1" spans="1:17" ht="33.75" customHeight="1" thickTop="1" x14ac:dyDescent="0.25">
      <c r="A1" s="28" t="s">
        <v>48</v>
      </c>
      <c r="B1" s="29"/>
      <c r="C1" s="29"/>
      <c r="D1" s="29"/>
      <c r="E1" s="29"/>
      <c r="F1" s="29"/>
      <c r="G1" s="29"/>
      <c r="H1" s="29"/>
      <c r="I1" s="30"/>
      <c r="P1" t="s">
        <v>46</v>
      </c>
      <c r="Q1" t="s">
        <v>47</v>
      </c>
    </row>
    <row r="2" spans="1:17" x14ac:dyDescent="0.25">
      <c r="A2" s="33" t="s">
        <v>49</v>
      </c>
      <c r="F2" s="3"/>
      <c r="G2" s="3"/>
      <c r="H2" s="3"/>
      <c r="I2" s="10"/>
      <c r="L2" s="21" t="s">
        <v>43</v>
      </c>
      <c r="M2" s="21" t="s">
        <v>37</v>
      </c>
      <c r="N2" s="21" t="s">
        <v>40</v>
      </c>
      <c r="P2">
        <f t="shared" ref="P2:P59" ca="1" si="0">P3-1</f>
        <v>54</v>
      </c>
    </row>
    <row r="3" spans="1:17" x14ac:dyDescent="0.25">
      <c r="A3" s="38"/>
      <c r="B3" t="s">
        <v>14</v>
      </c>
      <c r="C3" s="1" t="s">
        <v>3</v>
      </c>
      <c r="D3" s="36" t="s">
        <v>44</v>
      </c>
      <c r="E3" s="37"/>
      <c r="I3" s="11"/>
      <c r="L3" s="21" t="s">
        <v>28</v>
      </c>
      <c r="M3" s="21" t="s">
        <v>37</v>
      </c>
      <c r="N3" s="21" t="s">
        <v>41</v>
      </c>
      <c r="P3">
        <f t="shared" ca="1" si="0"/>
        <v>55</v>
      </c>
      <c r="Q3">
        <v>1</v>
      </c>
    </row>
    <row r="4" spans="1:17" x14ac:dyDescent="0.25">
      <c r="A4" s="38"/>
      <c r="I4" s="11"/>
      <c r="L4" s="21" t="s">
        <v>29</v>
      </c>
      <c r="M4" s="21" t="s">
        <v>37</v>
      </c>
      <c r="N4" s="21" t="s">
        <v>40</v>
      </c>
      <c r="P4">
        <f t="shared" ca="1" si="0"/>
        <v>56</v>
      </c>
      <c r="Q4">
        <v>2</v>
      </c>
    </row>
    <row r="5" spans="1:17" x14ac:dyDescent="0.25">
      <c r="A5" s="38"/>
      <c r="B5" t="s">
        <v>42</v>
      </c>
      <c r="C5" s="1" t="s">
        <v>3</v>
      </c>
      <c r="D5" s="36" t="s">
        <v>51</v>
      </c>
      <c r="E5" s="39"/>
      <c r="F5" s="39"/>
      <c r="G5" s="39"/>
      <c r="H5" s="40"/>
      <c r="I5" s="11"/>
      <c r="L5" s="21" t="s">
        <v>36</v>
      </c>
      <c r="M5" s="21" t="s">
        <v>37</v>
      </c>
      <c r="N5" s="21" t="s">
        <v>40</v>
      </c>
      <c r="P5">
        <f t="shared" ca="1" si="0"/>
        <v>57</v>
      </c>
      <c r="Q5">
        <v>3</v>
      </c>
    </row>
    <row r="6" spans="1:17" x14ac:dyDescent="0.25">
      <c r="A6" s="38"/>
      <c r="I6" s="11"/>
      <c r="L6" s="21" t="s">
        <v>30</v>
      </c>
      <c r="M6" s="21" t="s">
        <v>38</v>
      </c>
      <c r="N6" s="21" t="s">
        <v>41</v>
      </c>
      <c r="P6">
        <f t="shared" ca="1" si="0"/>
        <v>58</v>
      </c>
      <c r="Q6">
        <v>4</v>
      </c>
    </row>
    <row r="7" spans="1:17" x14ac:dyDescent="0.25">
      <c r="A7" s="38"/>
      <c r="B7" t="s">
        <v>10</v>
      </c>
      <c r="C7" s="1" t="s">
        <v>3</v>
      </c>
      <c r="D7" s="34" t="s">
        <v>52</v>
      </c>
      <c r="E7" s="35"/>
      <c r="I7" s="11"/>
      <c r="L7" s="21" t="s">
        <v>31</v>
      </c>
      <c r="M7" s="21" t="s">
        <v>38</v>
      </c>
      <c r="N7" s="21" t="s">
        <v>40</v>
      </c>
      <c r="P7">
        <f t="shared" ca="1" si="0"/>
        <v>59</v>
      </c>
      <c r="Q7">
        <v>5</v>
      </c>
    </row>
    <row r="8" spans="1:17" x14ac:dyDescent="0.25">
      <c r="A8" s="38"/>
      <c r="I8" s="11"/>
      <c r="L8" s="21" t="s">
        <v>32</v>
      </c>
      <c r="M8" s="21" t="s">
        <v>38</v>
      </c>
      <c r="N8" s="21" t="s">
        <v>40</v>
      </c>
      <c r="P8">
        <f t="shared" ca="1" si="0"/>
        <v>60</v>
      </c>
      <c r="Q8">
        <v>6</v>
      </c>
    </row>
    <row r="9" spans="1:17" x14ac:dyDescent="0.25">
      <c r="A9" s="38"/>
      <c r="B9" t="s">
        <v>11</v>
      </c>
      <c r="C9" s="1" t="s">
        <v>3</v>
      </c>
      <c r="D9" s="34" t="str">
        <f>VLOOKUP(D5,L2:N12,2,FALSE)</f>
        <v>車載型</v>
      </c>
      <c r="E9" s="35"/>
      <c r="I9" s="11"/>
      <c r="L9" s="21" t="s">
        <v>45</v>
      </c>
      <c r="M9" s="21" t="s">
        <v>38</v>
      </c>
      <c r="N9" s="21" t="s">
        <v>40</v>
      </c>
      <c r="P9">
        <f t="shared" ca="1" si="0"/>
        <v>61</v>
      </c>
      <c r="Q9">
        <v>7</v>
      </c>
    </row>
    <row r="10" spans="1:17" x14ac:dyDescent="0.25">
      <c r="A10" s="38"/>
      <c r="I10" s="11"/>
      <c r="L10" s="21" t="s">
        <v>33</v>
      </c>
      <c r="M10" s="21" t="s">
        <v>38</v>
      </c>
      <c r="N10" s="21" t="s">
        <v>40</v>
      </c>
      <c r="P10">
        <f t="shared" ca="1" si="0"/>
        <v>62</v>
      </c>
      <c r="Q10">
        <v>8</v>
      </c>
    </row>
    <row r="11" spans="1:17" x14ac:dyDescent="0.25">
      <c r="A11" s="38"/>
      <c r="B11" t="s">
        <v>26</v>
      </c>
      <c r="C11" s="1" t="s">
        <v>3</v>
      </c>
      <c r="D11" s="36" t="s">
        <v>27</v>
      </c>
      <c r="E11" s="37"/>
      <c r="I11" s="11"/>
      <c r="L11" s="21" t="s">
        <v>34</v>
      </c>
      <c r="M11" s="21" t="s">
        <v>38</v>
      </c>
      <c r="N11" s="21" t="s">
        <v>40</v>
      </c>
      <c r="P11">
        <f t="shared" ca="1" si="0"/>
        <v>63</v>
      </c>
      <c r="Q11">
        <v>9</v>
      </c>
    </row>
    <row r="12" spans="1:17" x14ac:dyDescent="0.25">
      <c r="A12" s="38"/>
      <c r="I12" s="11"/>
      <c r="L12" s="21" t="s">
        <v>35</v>
      </c>
      <c r="M12" s="21" t="s">
        <v>39</v>
      </c>
      <c r="N12" s="21" t="s">
        <v>39</v>
      </c>
      <c r="P12">
        <f t="shared" ca="1" si="0"/>
        <v>64</v>
      </c>
      <c r="Q12">
        <v>10</v>
      </c>
    </row>
    <row r="13" spans="1:17" x14ac:dyDescent="0.25">
      <c r="A13" s="38"/>
      <c r="B13" s="7" t="str">
        <f>IF(D11="國內製造","「構造日」","「製造日」")</f>
        <v>「構造日」</v>
      </c>
      <c r="C13" s="1" t="s">
        <v>3</v>
      </c>
      <c r="D13" s="24">
        <v>97</v>
      </c>
      <c r="E13" s="1" t="s">
        <v>0</v>
      </c>
      <c r="F13" s="24">
        <v>8</v>
      </c>
      <c r="G13" s="1" t="s">
        <v>1</v>
      </c>
      <c r="H13" s="24">
        <v>26</v>
      </c>
      <c r="I13" s="12" t="s">
        <v>2</v>
      </c>
      <c r="K13" s="25">
        <f>DATE(1911+D13,F13,IF(H13="",1,H13))</f>
        <v>39686</v>
      </c>
      <c r="P13">
        <f t="shared" ca="1" si="0"/>
        <v>65</v>
      </c>
      <c r="Q13">
        <v>11</v>
      </c>
    </row>
    <row r="14" spans="1:17" x14ac:dyDescent="0.25">
      <c r="A14" s="38"/>
      <c r="B14" s="5"/>
      <c r="C14" s="6"/>
      <c r="D14" s="6"/>
      <c r="E14" s="6"/>
      <c r="F14" s="6"/>
      <c r="G14" s="6"/>
      <c r="H14" s="6"/>
      <c r="I14" s="13"/>
      <c r="K14" s="2"/>
      <c r="P14">
        <f t="shared" ca="1" si="0"/>
        <v>66</v>
      </c>
      <c r="Q14">
        <v>12</v>
      </c>
    </row>
    <row r="15" spans="1:17" x14ac:dyDescent="0.25">
      <c r="A15" s="33" t="s">
        <v>23</v>
      </c>
      <c r="B15" s="23" t="s">
        <v>50</v>
      </c>
      <c r="C15" s="4"/>
      <c r="D15" s="4"/>
      <c r="E15" s="4"/>
      <c r="F15" s="4"/>
      <c r="G15" s="4"/>
      <c r="H15" s="4"/>
      <c r="I15" s="14"/>
      <c r="K15" s="2"/>
      <c r="P15">
        <f t="shared" ca="1" si="0"/>
        <v>67</v>
      </c>
      <c r="Q15">
        <v>13</v>
      </c>
    </row>
    <row r="16" spans="1:17" ht="16.5" customHeight="1" x14ac:dyDescent="0.25">
      <c r="A16" s="33"/>
      <c r="B16" t="s">
        <v>8</v>
      </c>
      <c r="C16" s="1" t="s">
        <v>3</v>
      </c>
      <c r="D16" s="26">
        <v>113</v>
      </c>
      <c r="E16" s="1" t="s">
        <v>0</v>
      </c>
      <c r="F16" s="26">
        <v>8</v>
      </c>
      <c r="G16" s="1" t="s">
        <v>1</v>
      </c>
      <c r="H16" s="26">
        <v>15</v>
      </c>
      <c r="I16" s="12" t="s">
        <v>2</v>
      </c>
      <c r="K16" s="25">
        <f>DATE(1911+D16,F16,H16)</f>
        <v>45519</v>
      </c>
      <c r="P16">
        <f t="shared" ca="1" si="0"/>
        <v>68</v>
      </c>
      <c r="Q16">
        <v>14</v>
      </c>
    </row>
    <row r="17" spans="1:76" x14ac:dyDescent="0.25">
      <c r="A17" s="33"/>
      <c r="D17" s="1"/>
      <c r="E17" s="1"/>
      <c r="F17" s="1"/>
      <c r="G17" s="1"/>
      <c r="H17" s="1"/>
      <c r="I17" s="12"/>
      <c r="K17" s="2"/>
      <c r="P17">
        <f t="shared" ca="1" si="0"/>
        <v>69</v>
      </c>
      <c r="Q17">
        <v>15</v>
      </c>
    </row>
    <row r="18" spans="1:76" x14ac:dyDescent="0.25">
      <c r="A18" s="33"/>
      <c r="B18" t="s">
        <v>4</v>
      </c>
      <c r="C18" s="1" t="s">
        <v>3</v>
      </c>
      <c r="D18" s="7">
        <f>IF(D7="無縫容器","",INT(YEAR(K16)-YEAR(K13)+(MONTH(K16)-MONTH(K13))/100+(DAY(K16)-DAY(K13))/10000))</f>
        <v>15</v>
      </c>
      <c r="E18" s="1" t="str">
        <f>IF(D7="無縫容器","","年")</f>
        <v>年</v>
      </c>
      <c r="F18" s="8" t="str">
        <f>IF(D7="無縫容器","","=&gt;")</f>
        <v>=&gt;</v>
      </c>
      <c r="G18" s="7" t="str">
        <f>IF(D7="無縫容器","",IF(D18&lt;15,"D&lt;15,每5年",IF(D18&lt;20,"15≤D&lt;20,每2年","20≤D,每1年")))</f>
        <v>15≤D&lt;20,每2年</v>
      </c>
      <c r="I18" s="12"/>
      <c r="K18" s="2"/>
      <c r="P18">
        <f t="shared" ca="1" si="0"/>
        <v>70</v>
      </c>
      <c r="Q18">
        <v>16</v>
      </c>
    </row>
    <row r="19" spans="1:76" x14ac:dyDescent="0.25">
      <c r="A19" s="33"/>
      <c r="I19" s="12"/>
      <c r="K19" s="2"/>
      <c r="P19">
        <f t="shared" ca="1" si="0"/>
        <v>71</v>
      </c>
      <c r="Q19">
        <v>17</v>
      </c>
    </row>
    <row r="20" spans="1:76" x14ac:dyDescent="0.25">
      <c r="A20" s="33"/>
      <c r="E20" s="20" t="str">
        <f>IF(D7="無縫容器","無縫容器","")</f>
        <v/>
      </c>
      <c r="F20" s="8" t="s">
        <v>5</v>
      </c>
      <c r="G20" t="s">
        <v>6</v>
      </c>
      <c r="H20" s="9">
        <f>IF(D7="無縫容器",5,IF(D18&lt;15,5,IF(D18&lt;20,2,1)))</f>
        <v>2</v>
      </c>
      <c r="I20" s="12"/>
      <c r="K20" s="2"/>
      <c r="P20">
        <f t="shared" ca="1" si="0"/>
        <v>72</v>
      </c>
      <c r="Q20">
        <v>18</v>
      </c>
      <c r="V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</row>
    <row r="21" spans="1:76" x14ac:dyDescent="0.25">
      <c r="A21" s="33"/>
      <c r="D21" s="1"/>
      <c r="E21" s="1"/>
      <c r="F21" s="1"/>
      <c r="G21" s="1"/>
      <c r="H21" s="1"/>
      <c r="I21" s="12"/>
      <c r="K21" s="2"/>
      <c r="P21">
        <f t="shared" ca="1" si="0"/>
        <v>73</v>
      </c>
      <c r="Q21">
        <v>19</v>
      </c>
    </row>
    <row r="22" spans="1:76" x14ac:dyDescent="0.25">
      <c r="A22" s="33"/>
      <c r="B22" t="s">
        <v>7</v>
      </c>
      <c r="C22" s="1" t="s">
        <v>3</v>
      </c>
      <c r="D22" s="26">
        <v>113</v>
      </c>
      <c r="E22" s="1" t="s">
        <v>0</v>
      </c>
      <c r="F22" s="26">
        <v>9</v>
      </c>
      <c r="G22" s="1" t="s">
        <v>1</v>
      </c>
      <c r="H22" s="26">
        <v>12</v>
      </c>
      <c r="I22" s="12" t="s">
        <v>2</v>
      </c>
      <c r="K22" s="25">
        <f>DATE(1911+D22,F22,H22)</f>
        <v>45547</v>
      </c>
      <c r="P22">
        <f t="shared" ca="1" si="0"/>
        <v>74</v>
      </c>
      <c r="Q22">
        <v>20</v>
      </c>
    </row>
    <row r="23" spans="1:76" x14ac:dyDescent="0.25">
      <c r="A23" s="33"/>
      <c r="D23" s="1"/>
      <c r="E23" s="1"/>
      <c r="F23" s="1"/>
      <c r="G23" s="1"/>
      <c r="H23" s="1"/>
      <c r="I23" s="12"/>
      <c r="K23" s="2"/>
      <c r="P23">
        <f t="shared" ca="1" si="0"/>
        <v>75</v>
      </c>
      <c r="Q23">
        <v>21</v>
      </c>
    </row>
    <row r="24" spans="1:76" x14ac:dyDescent="0.25">
      <c r="A24" s="33"/>
      <c r="B24" t="s">
        <v>13</v>
      </c>
      <c r="C24" s="1" t="s">
        <v>3</v>
      </c>
      <c r="D24" s="9" t="str">
        <f>IF(AND(K16&lt;=DATE(1911+D22,F22,H22),K16&gt;=DATE(1911+D22,F22-3,H22)),"是","否")</f>
        <v>是</v>
      </c>
      <c r="I24" s="11"/>
      <c r="K24" s="27" t="b">
        <f>AND(K16&lt;=DATE(1911+D22,F22,H22),K16&gt;=DATE(1911+D22,F22-3,H22))</f>
        <v>1</v>
      </c>
      <c r="P24">
        <f t="shared" ca="1" si="0"/>
        <v>76</v>
      </c>
      <c r="Q24">
        <v>22</v>
      </c>
    </row>
    <row r="25" spans="1:76" x14ac:dyDescent="0.25">
      <c r="A25" s="33"/>
      <c r="D25" s="1"/>
      <c r="E25" s="1"/>
      <c r="F25" s="1"/>
      <c r="G25" s="1"/>
      <c r="H25" s="1"/>
      <c r="I25" s="12"/>
      <c r="K25" s="2"/>
      <c r="P25">
        <f t="shared" ca="1" si="0"/>
        <v>77</v>
      </c>
      <c r="Q25">
        <v>23</v>
      </c>
    </row>
    <row r="26" spans="1:76" x14ac:dyDescent="0.25">
      <c r="A26" s="33"/>
      <c r="B26" t="s">
        <v>9</v>
      </c>
      <c r="C26" s="1" t="s">
        <v>3</v>
      </c>
      <c r="D26" s="9">
        <f>IF(D9&amp;D7="非車載型有縫容器",H20,IF(D9&amp;D7="非車載型無縫容器",5,1))</f>
        <v>1</v>
      </c>
      <c r="E26" s="1"/>
      <c r="F26" s="1"/>
      <c r="G26" s="1"/>
      <c r="H26" s="1"/>
      <c r="I26" s="12"/>
      <c r="K26" s="2"/>
      <c r="P26">
        <f t="shared" ca="1" si="0"/>
        <v>78</v>
      </c>
      <c r="Q26">
        <v>24</v>
      </c>
    </row>
    <row r="27" spans="1:76" x14ac:dyDescent="0.25">
      <c r="A27" s="33"/>
      <c r="B27" s="5"/>
      <c r="C27" s="6"/>
      <c r="D27" s="6"/>
      <c r="E27" s="6"/>
      <c r="F27" s="6"/>
      <c r="G27" s="6"/>
      <c r="H27" s="6"/>
      <c r="I27" s="13"/>
      <c r="K27" s="2"/>
      <c r="P27">
        <f t="shared" ca="1" si="0"/>
        <v>79</v>
      </c>
      <c r="Q27">
        <v>25</v>
      </c>
    </row>
    <row r="28" spans="1:76" x14ac:dyDescent="0.25">
      <c r="A28" s="33" t="s">
        <v>22</v>
      </c>
      <c r="B28" s="3"/>
      <c r="C28" s="4"/>
      <c r="D28" s="4"/>
      <c r="E28" s="4"/>
      <c r="F28" s="4"/>
      <c r="G28" s="4"/>
      <c r="H28" s="4"/>
      <c r="I28" s="14"/>
      <c r="K28" s="2"/>
      <c r="P28">
        <f t="shared" ca="1" si="0"/>
        <v>80</v>
      </c>
      <c r="Q28">
        <v>26</v>
      </c>
    </row>
    <row r="29" spans="1:76" ht="16.5" customHeight="1" x14ac:dyDescent="0.25">
      <c r="A29" s="33"/>
      <c r="B29" s="7" t="str">
        <f>IF(D3="內外部檢查","本次「檢查日」","最近內外檢「檢查日」")</f>
        <v>最近內外檢「檢查日」</v>
      </c>
      <c r="C29" s="1" t="s">
        <v>3</v>
      </c>
      <c r="D29" s="24">
        <v>111</v>
      </c>
      <c r="E29" s="1" t="s">
        <v>0</v>
      </c>
      <c r="F29" s="24">
        <v>9</v>
      </c>
      <c r="G29" s="1" t="s">
        <v>1</v>
      </c>
      <c r="H29" s="24">
        <v>13</v>
      </c>
      <c r="I29" s="12" t="s">
        <v>2</v>
      </c>
      <c r="K29" s="25">
        <f>DATE(1911+D29,F29,H29)</f>
        <v>44817</v>
      </c>
      <c r="P29">
        <f t="shared" ca="1" si="0"/>
        <v>81</v>
      </c>
      <c r="Q29">
        <v>27</v>
      </c>
    </row>
    <row r="30" spans="1:76" x14ac:dyDescent="0.25">
      <c r="A30" s="33"/>
      <c r="I30" s="11"/>
      <c r="P30">
        <f t="shared" ca="1" si="0"/>
        <v>82</v>
      </c>
      <c r="Q30">
        <v>28</v>
      </c>
    </row>
    <row r="31" spans="1:76" x14ac:dyDescent="0.25">
      <c r="A31" s="33"/>
      <c r="B31" t="s">
        <v>4</v>
      </c>
      <c r="C31" s="1" t="s">
        <v>3</v>
      </c>
      <c r="D31" s="7">
        <f>IF(D7="無縫容器","",INT(YEAR(K29)-YEAR(K13)+(MONTH(K29)-MONTH(K13))/100+(DAY(K29)-DAY(K13))/10000))</f>
        <v>14</v>
      </c>
      <c r="E31" s="1" t="str">
        <f>IF(D7="無縫容器","","年")</f>
        <v>年</v>
      </c>
      <c r="F31" s="8" t="str">
        <f>IF(D7="無縫容器","","=&gt;")</f>
        <v>=&gt;</v>
      </c>
      <c r="G31" s="7" t="str">
        <f>IF(D7="無縫容器","",IF(D31&lt;15,"D&lt;15,每5年",IF(D31&lt;20,"15≤D&lt;20,每2年","20≤D,每1年")))</f>
        <v>D&lt;15,每5年</v>
      </c>
      <c r="I31" s="11"/>
      <c r="L31" s="2"/>
      <c r="P31">
        <f t="shared" ca="1" si="0"/>
        <v>83</v>
      </c>
      <c r="Q31">
        <v>29</v>
      </c>
    </row>
    <row r="32" spans="1:76" x14ac:dyDescent="0.25">
      <c r="A32" s="33"/>
      <c r="I32" s="11"/>
      <c r="P32">
        <f t="shared" ca="1" si="0"/>
        <v>84</v>
      </c>
      <c r="Q32">
        <v>30</v>
      </c>
    </row>
    <row r="33" spans="1:17" x14ac:dyDescent="0.25">
      <c r="A33" s="33"/>
      <c r="E33" s="20" t="str">
        <f>IF(D7="無縫容器","無縫容器","")</f>
        <v/>
      </c>
      <c r="F33" s="8" t="s">
        <v>5</v>
      </c>
      <c r="G33" t="s">
        <v>6</v>
      </c>
      <c r="H33" s="9">
        <f>IF(D7="無縫容器",5,IF(D31&lt;15,5,IF(D31&lt;20,2,1)))</f>
        <v>5</v>
      </c>
      <c r="I33" s="11"/>
      <c r="P33">
        <f t="shared" ca="1" si="0"/>
        <v>85</v>
      </c>
      <c r="Q33">
        <v>31</v>
      </c>
    </row>
    <row r="34" spans="1:17" x14ac:dyDescent="0.25">
      <c r="A34" s="33"/>
      <c r="I34" s="11"/>
      <c r="P34">
        <f t="shared" ca="1" si="0"/>
        <v>86</v>
      </c>
    </row>
    <row r="35" spans="1:17" x14ac:dyDescent="0.25">
      <c r="A35" s="33"/>
      <c r="B35" s="7" t="str">
        <f>IF(D3="內外部檢查","本次「原有效期限」","最近內外檢「原有效期限」")</f>
        <v>最近內外檢「原有效期限」</v>
      </c>
      <c r="C35" s="1" t="s">
        <v>3</v>
      </c>
      <c r="D35" s="24">
        <v>110</v>
      </c>
      <c r="E35" s="1" t="s">
        <v>0</v>
      </c>
      <c r="F35" s="24">
        <v>9</v>
      </c>
      <c r="G35" s="1" t="s">
        <v>1</v>
      </c>
      <c r="H35" s="24">
        <v>7</v>
      </c>
      <c r="I35" s="12" t="s">
        <v>2</v>
      </c>
      <c r="K35" s="25">
        <f>DATE(1911+D35,F35,H35)</f>
        <v>44446</v>
      </c>
      <c r="P35">
        <f t="shared" ca="1" si="0"/>
        <v>87</v>
      </c>
    </row>
    <row r="36" spans="1:17" x14ac:dyDescent="0.25">
      <c r="A36" s="33"/>
      <c r="I36" s="11"/>
      <c r="P36">
        <f t="shared" ca="1" si="0"/>
        <v>88</v>
      </c>
    </row>
    <row r="37" spans="1:17" x14ac:dyDescent="0.25">
      <c r="A37" s="33"/>
      <c r="B37" t="s">
        <v>13</v>
      </c>
      <c r="C37" s="1" t="s">
        <v>3</v>
      </c>
      <c r="D37" s="9" t="str">
        <f>IF(AND(K29&lt;=DATE(1911+D35,F35,H35),K29&gt;=DATE(1911+D35,F35-3,H35)),"是","否")</f>
        <v>否</v>
      </c>
      <c r="I37" s="11"/>
      <c r="K37" s="27" t="b">
        <f>AND(K29&lt;=DATE(1911+D35,F35,H35),K29&gt;=DATE(1911+D35,F35-3,H35))</f>
        <v>0</v>
      </c>
      <c r="P37">
        <f t="shared" ca="1" si="0"/>
        <v>89</v>
      </c>
    </row>
    <row r="38" spans="1:17" x14ac:dyDescent="0.25">
      <c r="A38" s="33"/>
      <c r="I38" s="11"/>
      <c r="P38">
        <f t="shared" ca="1" si="0"/>
        <v>90</v>
      </c>
    </row>
    <row r="39" spans="1:17" x14ac:dyDescent="0.25">
      <c r="A39" s="33"/>
      <c r="B39" t="s">
        <v>9</v>
      </c>
      <c r="C39" s="1" t="s">
        <v>3</v>
      </c>
      <c r="D39" s="9">
        <f>IF(D9&amp;D7="非車載型有縫容器",H33,IF(D9&amp;D7="非車載型無縫容器",5,1))</f>
        <v>1</v>
      </c>
      <c r="I39" s="11"/>
      <c r="P39">
        <f t="shared" ca="1" si="0"/>
        <v>91</v>
      </c>
    </row>
    <row r="40" spans="1:17" x14ac:dyDescent="0.25">
      <c r="A40" s="33"/>
      <c r="B40" s="5"/>
      <c r="C40" s="6"/>
      <c r="D40" s="5"/>
      <c r="E40" s="5"/>
      <c r="F40" s="5"/>
      <c r="G40" s="5"/>
      <c r="H40" s="5"/>
      <c r="I40" s="15"/>
      <c r="P40">
        <f t="shared" ca="1" si="0"/>
        <v>92</v>
      </c>
    </row>
    <row r="41" spans="1:17" x14ac:dyDescent="0.25">
      <c r="A41" s="31" t="s">
        <v>21</v>
      </c>
      <c r="B41" s="3"/>
      <c r="C41" s="4"/>
      <c r="D41" s="3"/>
      <c r="E41" s="3"/>
      <c r="F41" s="3"/>
      <c r="G41" s="3"/>
      <c r="H41" s="3"/>
      <c r="I41" s="10"/>
      <c r="K41" s="1" t="s">
        <v>18</v>
      </c>
      <c r="L41" s="1" t="s">
        <v>17</v>
      </c>
      <c r="M41" s="1" t="s">
        <v>15</v>
      </c>
      <c r="N41" s="1" t="s">
        <v>16</v>
      </c>
      <c r="P41">
        <f t="shared" ca="1" si="0"/>
        <v>93</v>
      </c>
    </row>
    <row r="42" spans="1:17" x14ac:dyDescent="0.25">
      <c r="A42" s="31"/>
      <c r="B42" t="s">
        <v>20</v>
      </c>
      <c r="C42" s="1" t="s">
        <v>3</v>
      </c>
      <c r="D42" s="9">
        <f>YEAR(K42)-1911</f>
        <v>114</v>
      </c>
      <c r="E42" s="1" t="s">
        <v>0</v>
      </c>
      <c r="F42" s="9">
        <f>MONTH(K42)</f>
        <v>8</v>
      </c>
      <c r="G42" s="1" t="s">
        <v>1</v>
      </c>
      <c r="H42" s="9">
        <f>DAY(K42)</f>
        <v>25</v>
      </c>
      <c r="I42" s="12" t="s">
        <v>2</v>
      </c>
      <c r="K42" s="25">
        <f>IF(D7="無縫容器",L42,IF(H33=5,IF(L42&gt;M42,M42,L42),IF(H33=2,IF(L42&gt;N42,N42,L42),L42)))</f>
        <v>45894</v>
      </c>
      <c r="L42" s="25">
        <f>IF(K37,DATE(1911+D35+H33,F35,H35),DATE(1911+D29+H33,F29,H29-1))</f>
        <v>46642</v>
      </c>
      <c r="M42" s="25">
        <f>DATE(D13+1911+17,F13,H13-1)</f>
        <v>45894</v>
      </c>
      <c r="N42" s="25">
        <f>DATE(D13+1911+21,F13,H13-1)</f>
        <v>47355</v>
      </c>
      <c r="P42">
        <f t="shared" ca="1" si="0"/>
        <v>94</v>
      </c>
    </row>
    <row r="43" spans="1:17" x14ac:dyDescent="0.25">
      <c r="A43" s="31"/>
      <c r="I43" s="11"/>
      <c r="K43" s="1" t="s">
        <v>19</v>
      </c>
      <c r="L43" s="1" t="s">
        <v>24</v>
      </c>
      <c r="M43" s="1" t="s">
        <v>25</v>
      </c>
      <c r="P43">
        <f t="shared" ca="1" si="0"/>
        <v>95</v>
      </c>
    </row>
    <row r="44" spans="1:17" x14ac:dyDescent="0.25">
      <c r="A44" s="31"/>
      <c r="B44" t="s">
        <v>12</v>
      </c>
      <c r="C44" s="1" t="s">
        <v>3</v>
      </c>
      <c r="D44" s="9">
        <f>YEAR(K44)-1911</f>
        <v>114</v>
      </c>
      <c r="E44" s="1" t="s">
        <v>0</v>
      </c>
      <c r="F44" s="9">
        <f>MONTH(K44)</f>
        <v>8</v>
      </c>
      <c r="G44" s="1" t="s">
        <v>1</v>
      </c>
      <c r="H44" s="9">
        <f>DAY(K44)</f>
        <v>25</v>
      </c>
      <c r="I44" s="12" t="s">
        <v>2</v>
      </c>
      <c r="K44" s="25">
        <f>IF(D3="內外部檢查",IF(L44&gt;K42,K42,L44),IF(M44&gt;K42,K42,M44))</f>
        <v>45894</v>
      </c>
      <c r="L44" s="25">
        <f>IF(K37,DATE(1911+D35+D39,F35,H35),DATE(1911+D29+D39,F29,H29-1))</f>
        <v>45181</v>
      </c>
      <c r="M44" s="25">
        <f>IF(K24,DATE(1911+D22+D26,F22,H22),DATE(1911+D16+D26,F16,H16-1))</f>
        <v>45912</v>
      </c>
      <c r="P44">
        <f t="shared" ca="1" si="0"/>
        <v>96</v>
      </c>
    </row>
    <row r="45" spans="1:17" ht="17.25" thickBot="1" x14ac:dyDescent="0.3">
      <c r="A45" s="32"/>
      <c r="B45" s="16"/>
      <c r="C45" s="17"/>
      <c r="D45" s="18" t="str">
        <f>IF(D3="內外部檢查",IF(L44&gt;K42,"限縮有效期限",""),IF(M44&gt;K42,"限縮有效期限",""))</f>
        <v>限縮有效期限</v>
      </c>
      <c r="E45" s="16"/>
      <c r="F45" s="16"/>
      <c r="G45" s="16"/>
      <c r="H45" s="16"/>
      <c r="I45" s="19"/>
      <c r="P45">
        <f t="shared" ca="1" si="0"/>
        <v>97</v>
      </c>
    </row>
    <row r="46" spans="1:17" ht="17.25" thickTop="1" x14ac:dyDescent="0.25">
      <c r="P46">
        <f t="shared" ca="1" si="0"/>
        <v>98</v>
      </c>
    </row>
    <row r="47" spans="1:17" x14ac:dyDescent="0.25">
      <c r="P47">
        <f t="shared" ca="1" si="0"/>
        <v>99</v>
      </c>
    </row>
    <row r="48" spans="1:17" x14ac:dyDescent="0.25">
      <c r="P48">
        <f t="shared" ca="1" si="0"/>
        <v>100</v>
      </c>
    </row>
    <row r="49" spans="16:16" x14ac:dyDescent="0.25">
      <c r="P49">
        <f t="shared" ca="1" si="0"/>
        <v>101</v>
      </c>
    </row>
    <row r="50" spans="16:16" x14ac:dyDescent="0.25">
      <c r="P50">
        <f t="shared" ca="1" si="0"/>
        <v>102</v>
      </c>
    </row>
    <row r="51" spans="16:16" x14ac:dyDescent="0.25">
      <c r="P51">
        <f t="shared" ca="1" si="0"/>
        <v>103</v>
      </c>
    </row>
    <row r="52" spans="16:16" x14ac:dyDescent="0.25">
      <c r="P52">
        <f t="shared" ca="1" si="0"/>
        <v>104</v>
      </c>
    </row>
    <row r="53" spans="16:16" x14ac:dyDescent="0.25">
      <c r="P53">
        <f t="shared" ca="1" si="0"/>
        <v>105</v>
      </c>
    </row>
    <row r="54" spans="16:16" x14ac:dyDescent="0.25">
      <c r="P54">
        <f t="shared" ca="1" si="0"/>
        <v>106</v>
      </c>
    </row>
    <row r="55" spans="16:16" x14ac:dyDescent="0.25">
      <c r="P55">
        <f t="shared" ca="1" si="0"/>
        <v>107</v>
      </c>
    </row>
    <row r="56" spans="16:16" x14ac:dyDescent="0.25">
      <c r="P56">
        <f t="shared" ca="1" si="0"/>
        <v>108</v>
      </c>
    </row>
    <row r="57" spans="16:16" x14ac:dyDescent="0.25">
      <c r="P57">
        <f t="shared" ca="1" si="0"/>
        <v>109</v>
      </c>
    </row>
    <row r="58" spans="16:16" x14ac:dyDescent="0.25">
      <c r="P58">
        <f t="shared" ca="1" si="0"/>
        <v>110</v>
      </c>
    </row>
    <row r="59" spans="16:16" x14ac:dyDescent="0.25">
      <c r="P59">
        <f t="shared" ca="1" si="0"/>
        <v>111</v>
      </c>
    </row>
    <row r="60" spans="16:16" x14ac:dyDescent="0.25">
      <c r="P60">
        <f ca="1">P61-1</f>
        <v>112</v>
      </c>
    </row>
    <row r="61" spans="16:16" x14ac:dyDescent="0.25">
      <c r="P61">
        <f ca="1">YEAR(TODAY())-1911</f>
        <v>113</v>
      </c>
    </row>
  </sheetData>
  <sheetProtection sheet="1" objects="1" scenarios="1"/>
  <mergeCells count="10">
    <mergeCell ref="A1:I1"/>
    <mergeCell ref="A41:A45"/>
    <mergeCell ref="A28:A40"/>
    <mergeCell ref="A15:A27"/>
    <mergeCell ref="D7:E7"/>
    <mergeCell ref="D9:E9"/>
    <mergeCell ref="D3:E3"/>
    <mergeCell ref="A2:A14"/>
    <mergeCell ref="D11:E11"/>
    <mergeCell ref="D5:H5"/>
  </mergeCells>
  <phoneticPr fontId="2" type="noConversion"/>
  <conditionalFormatting sqref="A15:I27">
    <cfRule type="expression" dxfId="3" priority="4">
      <formula>$D$3="內外部檢查"</formula>
    </cfRule>
  </conditionalFormatting>
  <conditionalFormatting sqref="D16 F16 H16 D22 F22 H22">
    <cfRule type="expression" dxfId="2" priority="1">
      <formula>$D$3="外部檢查"</formula>
    </cfRule>
    <cfRule type="expression" dxfId="1" priority="3">
      <formula>$D$3="內外部檢查"</formula>
    </cfRule>
  </conditionalFormatting>
  <conditionalFormatting sqref="E33">
    <cfRule type="expression" dxfId="0" priority="2">
      <formula>$D$3="內外部檢查"</formula>
    </cfRule>
  </conditionalFormatting>
  <dataValidations count="13">
    <dataValidation type="list" allowBlank="1" showInputMessage="1" showErrorMessage="1" sqref="D7" xr:uid="{CF46C1FA-E7E9-4B2C-B6D6-05656C2E26AF}">
      <formula1>"有縫容器,無縫容器"</formula1>
    </dataValidation>
    <dataValidation type="list" allowBlank="1" showInputMessage="1" showErrorMessage="1" sqref="D9" xr:uid="{21CF6028-1C80-41B3-8E1C-CA0A686ECB48}">
      <formula1>"車載型,非車載型"</formula1>
    </dataValidation>
    <dataValidation type="list" allowBlank="1" showInputMessage="1" showErrorMessage="1" sqref="D3:E3" xr:uid="{51D22970-88FD-423B-9612-B63CC0BE5B13}">
      <formula1>"外部檢查,內外部檢查"</formula1>
    </dataValidation>
    <dataValidation type="list" allowBlank="1" showInputMessage="1" showErrorMessage="1" sqref="D11:E11" xr:uid="{8B954891-5875-4A02-A266-66C70EF6A59C}">
      <formula1>"國內製造,國外進口"</formula1>
    </dataValidation>
    <dataValidation type="list" allowBlank="1" showInputMessage="1" showErrorMessage="1" sqref="D5:E5" xr:uid="{D26CE3F6-277E-4D29-902C-4055643D7336}">
      <formula1>$L$2:$L$11</formula1>
    </dataValidation>
    <dataValidation type="list" allowBlank="1" showInputMessage="1" showErrorMessage="1" sqref="F13 F16 F22 F29 F35" xr:uid="{E8FB2AE3-291B-40C2-83D2-A043F67EF08F}">
      <formula1>"1,2,3,4,5,6,7,8,9,10,11,12"</formula1>
    </dataValidation>
    <dataValidation type="list" allowBlank="1" showInputMessage="1" showErrorMessage="1" sqref="D13" xr:uid="{F4E3174F-D01F-46B5-959A-76FA68999FA2}">
      <formula1>年份</formula1>
    </dataValidation>
    <dataValidation type="list" allowBlank="1" sqref="D22 D16 D29 D35" xr:uid="{203859BD-01BA-439B-A0DF-B3775CD0101D}">
      <formula1>年份</formula1>
    </dataValidation>
    <dataValidation type="list" allowBlank="1" showInputMessage="1" showErrorMessage="1" sqref="H13" xr:uid="{A42F87A1-17DA-4AAE-A912-464CCE11A394}">
      <formula1>OFFSET($Q$2,0,0,DATE($D$13,$F$13+1,1)-DATE($D$13,$F$13,1)+1,1)</formula1>
    </dataValidation>
    <dataValidation type="list" allowBlank="1" showInputMessage="1" showErrorMessage="1" sqref="H16" xr:uid="{42EEA07D-4E46-4EFA-A447-6A634579D244}">
      <formula1>OFFSET($Q$3,0,0,DATE($D$16,$F$16+1,1)-DATE($D$16,$F$16,1),1)</formula1>
    </dataValidation>
    <dataValidation type="list" allowBlank="1" showInputMessage="1" showErrorMessage="1" sqref="H22" xr:uid="{C97914A8-5611-4C00-8765-BC63B9D9B8F9}">
      <formula1>OFFSET($Q$3,0,0,DATE($D$22,$F$22+1,1)-DATE($D$22,$F$22,1),1)</formula1>
    </dataValidation>
    <dataValidation type="list" allowBlank="1" showInputMessage="1" showErrorMessage="1" sqref="H29" xr:uid="{638FF345-E500-441C-8522-C09E7F44D133}">
      <formula1>OFFSET($Q$3,0,0,DATE($D$29,$F$29+1,1)-DATE($D$29,$F$29,1),1)</formula1>
    </dataValidation>
    <dataValidation type="list" allowBlank="1" showInputMessage="1" showErrorMessage="1" sqref="H35" xr:uid="{45C8B961-752D-447F-980F-0A14F5A1028B}">
      <formula1>OFFSET($Q$3,0,0,DATE($D$35,$F$35+1,1)-DATE($D$35,$F$35,1),1)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年份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陳宜左</dc:creator>
  <cp:lastModifiedBy>俊雄 曾</cp:lastModifiedBy>
  <cp:lastPrinted>2024-08-09T07:36:16Z</cp:lastPrinted>
  <dcterms:created xsi:type="dcterms:W3CDTF">2024-08-06T08:46:38Z</dcterms:created>
  <dcterms:modified xsi:type="dcterms:W3CDTF">2024-08-15T07:06:56Z</dcterms:modified>
</cp:coreProperties>
</file>